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alysis" sheetId="1" r:id="rId4"/>
  </sheets>
  <definedNames/>
  <calcPr/>
</workbook>
</file>

<file path=xl/sharedStrings.xml><?xml version="1.0" encoding="utf-8"?>
<sst xmlns="http://schemas.openxmlformats.org/spreadsheetml/2006/main" count="85" uniqueCount="72">
  <si>
    <t>Building</t>
  </si>
  <si>
    <t>123 Main Street</t>
  </si>
  <si>
    <t>Line</t>
  </si>
  <si>
    <t>A</t>
  </si>
  <si>
    <t>Developer</t>
  </si>
  <si>
    <t>NYC Development, Inc</t>
  </si>
  <si>
    <t>Rooms</t>
  </si>
  <si>
    <t>5 Rooms, 3 Bed, 2.5 Bath</t>
  </si>
  <si>
    <t>Sales Agent</t>
  </si>
  <si>
    <t>ABC Broker</t>
  </si>
  <si>
    <t>Size</t>
  </si>
  <si>
    <t>1,939 Sq Ft</t>
  </si>
  <si>
    <t>Sales Launch</t>
  </si>
  <si>
    <t>Exposure</t>
  </si>
  <si>
    <t>N, E, W Exposure</t>
  </si>
  <si>
    <t>TCO</t>
  </si>
  <si>
    <t>Notes</t>
  </si>
  <si>
    <t>3 bed $1770 PPSF blended</t>
  </si>
  <si>
    <t>A Line Analysis</t>
  </si>
  <si>
    <t>A Line Activity &amp; Availability</t>
  </si>
  <si>
    <t>Listing Status</t>
  </si>
  <si>
    <t>Listed</t>
  </si>
  <si>
    <t>Unit ABC</t>
  </si>
  <si>
    <t>Contracts</t>
  </si>
  <si>
    <t>Available</t>
  </si>
  <si>
    <t>Difference</t>
  </si>
  <si>
    <t>Asking PPSF</t>
  </si>
  <si>
    <t>17A</t>
  </si>
  <si>
    <t>16A</t>
  </si>
  <si>
    <t>Offering Plan Price</t>
  </si>
  <si>
    <t>Learn more</t>
  </si>
  <si>
    <t>18A</t>
  </si>
  <si>
    <t>19A</t>
  </si>
  <si>
    <t>Shadow</t>
  </si>
  <si>
    <t>Discount %</t>
  </si>
  <si>
    <t>20A</t>
  </si>
  <si>
    <t>22A</t>
  </si>
  <si>
    <t>Contract Price</t>
  </si>
  <si>
    <t>23A</t>
  </si>
  <si>
    <t>24A</t>
  </si>
  <si>
    <t>Concessions</t>
  </si>
  <si>
    <t>25A</t>
  </si>
  <si>
    <t>Attorney Fee</t>
  </si>
  <si>
    <t>Transfer Tax</t>
  </si>
  <si>
    <t>3 Bedroom Analysis</t>
  </si>
  <si>
    <t>Parking Space</t>
  </si>
  <si>
    <t>Status</t>
  </si>
  <si>
    <t>Units</t>
  </si>
  <si>
    <t>Storage</t>
  </si>
  <si>
    <t>Total Available</t>
  </si>
  <si>
    <t>Mansion Tax Credit</t>
  </si>
  <si>
    <t>Sold</t>
  </si>
  <si>
    <t>Common Charges</t>
  </si>
  <si>
    <t>Months</t>
  </si>
  <si>
    <t>Total Concessions</t>
  </si>
  <si>
    <t>Comparables</t>
  </si>
  <si>
    <t>Buyer Price</t>
  </si>
  <si>
    <t>Address</t>
  </si>
  <si>
    <t>Unit</t>
  </si>
  <si>
    <t>PPSF</t>
  </si>
  <si>
    <t>Neighborhood</t>
  </si>
  <si>
    <t>Discount from Offering Plan</t>
  </si>
  <si>
    <t>125 Congress</t>
  </si>
  <si>
    <t>Unit 6C</t>
  </si>
  <si>
    <t>Downtown</t>
  </si>
  <si>
    <t>Buyer PPSF</t>
  </si>
  <si>
    <t>City Big Tower</t>
  </si>
  <si>
    <t>Unit 16D</t>
  </si>
  <si>
    <t>Financial District</t>
  </si>
  <si>
    <t>Penn Point</t>
  </si>
  <si>
    <t>Unit 42J</t>
  </si>
  <si>
    <t>Seaport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</si>
</sst>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/d/yyyy"/>
    <numFmt numFmtId="165" formatCode="&quot;$&quot;#,##0"/>
    <numFmt numFmtId="166" formatCode="0.000%"/>
    <numFmt numFmtId="167" formatCode="0.0%"/>
  </numFmts>
  <fonts count="17">
    <font>
      <sz val="10.0"/>
      <color rgb="FF000000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FFFFFF"/>
      <name val="Arial"/>
    </font>
    <font>
      <sz val="10.0"/>
      <color rgb="FFFFFFFF"/>
      <name val="Arial"/>
    </font>
    <font>
      <sz val="10.0"/>
      <color rgb="FF212529"/>
      <name val="Arial"/>
    </font>
    <font>
      <b/>
      <sz val="10.0"/>
      <color rgb="FF212529"/>
      <name val="Arial"/>
    </font>
    <font>
      <b/>
      <u/>
      <sz val="10.0"/>
      <color theme="1"/>
      <name val="Arial"/>
    </font>
    <font>
      <b/>
      <u/>
      <sz val="10.0"/>
      <color rgb="FFFFFFFF"/>
      <name val="Arial"/>
    </font>
    <font>
      <b/>
      <u/>
      <sz val="10.0"/>
      <color theme="1"/>
      <name val="Arial"/>
    </font>
    <font>
      <b/>
      <u/>
      <sz val="10.0"/>
      <color theme="1"/>
      <name val="Arial"/>
    </font>
    <font>
      <u/>
      <sz val="10.0"/>
      <color rgb="FF1155CC"/>
      <name val="Arial"/>
    </font>
    <font>
      <u/>
      <sz val="10.0"/>
      <color theme="1"/>
      <name val="Arial"/>
    </font>
    <font>
      <b/>
      <u/>
      <sz val="10.0"/>
      <color theme="1"/>
      <name val="Arial"/>
    </font>
    <font>
      <b/>
      <u/>
      <sz val="10.0"/>
      <color theme="0"/>
      <name val="Arial"/>
    </font>
    <font>
      <u/>
      <sz val="10.0"/>
      <color rgb="FF1155CC"/>
      <name val="Arial"/>
    </font>
    <font>
      <b/>
      <sz val="10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780F9E"/>
        <bgColor rgb="FF780F9E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</fills>
  <borders count="1">
    <border/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/>
    </xf>
    <xf borderId="0" fillId="0" fontId="2" numFmtId="0" xfId="0" applyFont="1"/>
    <xf borderId="0" fillId="2" fontId="3" numFmtId="0" xfId="0" applyAlignment="1" applyFill="1" applyFont="1">
      <alignment horizontal="right"/>
    </xf>
    <xf borderId="0" fillId="2" fontId="4" numFmtId="0" xfId="0" applyFont="1"/>
    <xf borderId="0" fillId="2" fontId="3" numFmtId="0" xfId="0" applyFont="1"/>
    <xf borderId="0" fillId="0" fontId="2" numFmtId="0" xfId="0" applyAlignment="1" applyFont="1">
      <alignment horizontal="right"/>
    </xf>
    <xf borderId="0" fillId="0" fontId="1" numFmtId="0" xfId="0" applyFont="1"/>
    <xf borderId="0" fillId="3" fontId="2" numFmtId="0" xfId="0" applyFill="1" applyFont="1"/>
    <xf borderId="0" fillId="4" fontId="5" numFmtId="164" xfId="0" applyAlignment="1" applyFill="1" applyFont="1" applyNumberFormat="1">
      <alignment horizontal="left"/>
    </xf>
    <xf borderId="0" fillId="3" fontId="6" numFmtId="164" xfId="0" applyAlignment="1" applyFont="1" applyNumberFormat="1">
      <alignment horizontal="left"/>
    </xf>
    <xf borderId="0" fillId="0" fontId="7" numFmtId="0" xfId="0" applyAlignment="1" applyFont="1">
      <alignment horizontal="center"/>
    </xf>
    <xf borderId="0" fillId="0" fontId="1" numFmtId="0" xfId="0" applyAlignment="1" applyFont="1">
      <alignment horizontal="left"/>
    </xf>
    <xf borderId="0" fillId="0" fontId="2" numFmtId="0" xfId="0" applyAlignment="1" applyFont="1">
      <alignment horizontal="center"/>
    </xf>
    <xf borderId="0" fillId="2" fontId="3" numFmtId="0" xfId="0" applyAlignment="1" applyFont="1">
      <alignment horizontal="center"/>
    </xf>
    <xf borderId="0" fillId="2" fontId="8" numFmtId="0" xfId="0" applyAlignment="1" applyFont="1">
      <alignment horizontal="center"/>
    </xf>
    <xf borderId="0" fillId="3" fontId="9" numFmtId="0" xfId="0" applyAlignment="1" applyFont="1">
      <alignment horizontal="center"/>
    </xf>
    <xf borderId="0" fillId="0" fontId="10" numFmtId="0" xfId="0" applyAlignment="1" applyFont="1">
      <alignment horizontal="right"/>
    </xf>
    <xf borderId="0" fillId="0" fontId="1" numFmtId="0" xfId="0" applyAlignment="1" applyFont="1">
      <alignment horizontal="center"/>
    </xf>
    <xf borderId="0" fillId="0" fontId="1" numFmtId="14" xfId="0" applyFont="1" applyNumberFormat="1"/>
    <xf borderId="0" fillId="0" fontId="1" numFmtId="165" xfId="0" applyFont="1" applyNumberFormat="1"/>
    <xf borderId="0" fillId="0" fontId="11" numFmtId="0" xfId="0" applyFont="1"/>
    <xf borderId="0" fillId="3" fontId="1" numFmtId="165" xfId="0" applyFont="1" applyNumberFormat="1"/>
    <xf borderId="0" fillId="0" fontId="12" numFmtId="165" xfId="0" applyFont="1" applyNumberFormat="1"/>
    <xf borderId="0" fillId="0" fontId="2" numFmtId="9" xfId="0" applyAlignment="1" applyFont="1" applyNumberFormat="1">
      <alignment horizontal="center"/>
    </xf>
    <xf borderId="0" fillId="3" fontId="2" numFmtId="9" xfId="0" applyAlignment="1" applyFont="1" applyNumberFormat="1">
      <alignment horizontal="center"/>
    </xf>
    <xf borderId="0" fillId="0" fontId="2" numFmtId="165" xfId="0" applyFont="1" applyNumberFormat="1"/>
    <xf borderId="0" fillId="0" fontId="13" numFmtId="0" xfId="0" applyFont="1"/>
    <xf borderId="0" fillId="3" fontId="1" numFmtId="166" xfId="0" applyAlignment="1" applyFont="1" applyNumberFormat="1">
      <alignment horizontal="center"/>
    </xf>
    <xf borderId="0" fillId="2" fontId="14" numFmtId="0" xfId="0" applyAlignment="1" applyFont="1">
      <alignment horizontal="center"/>
    </xf>
    <xf borderId="0" fillId="0" fontId="15" numFmtId="0" xfId="0" applyAlignment="1" applyFont="1">
      <alignment readingOrder="0"/>
    </xf>
    <xf borderId="0" fillId="3" fontId="1" numFmtId="0" xfId="0" applyFont="1"/>
    <xf borderId="0" fillId="0" fontId="1" numFmtId="9" xfId="0" applyFont="1" applyNumberFormat="1"/>
    <xf borderId="0" fillId="3" fontId="1" numFmtId="165" xfId="0" applyAlignment="1" applyFont="1" applyNumberFormat="1">
      <alignment horizontal="center"/>
    </xf>
    <xf borderId="0" fillId="3" fontId="1" numFmtId="0" xfId="0" applyAlignment="1" applyFont="1">
      <alignment horizontal="center"/>
    </xf>
    <xf borderId="0" fillId="0" fontId="1" numFmtId="10" xfId="0" applyFont="1" applyNumberFormat="1"/>
    <xf borderId="0" fillId="0" fontId="2" numFmtId="0" xfId="0" applyAlignment="1" applyFont="1">
      <alignment horizontal="left"/>
    </xf>
    <xf borderId="0" fillId="0" fontId="2" numFmtId="167" xfId="0" applyFont="1" applyNumberFormat="1"/>
    <xf borderId="0" fillId="0" fontId="0" numFmtId="0" xfId="0" applyFont="1"/>
    <xf borderId="0" fillId="5" fontId="2" numFmtId="165" xfId="0" applyFill="1" applyFont="1" applyNumberFormat="1"/>
    <xf borderId="0" fillId="0" fontId="16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blocksandlots.com/a-condo-offering-plan-all-you-need-to-know/" TargetMode="External"/><Relationship Id="rId2" Type="http://schemas.openxmlformats.org/officeDocument/2006/relationships/hyperlink" Target="https://blocksandlots.com/how-much-should-you-pay-in-real-estate-attorneys-fees-in-nyc/" TargetMode="External"/><Relationship Id="rId3" Type="http://schemas.openxmlformats.org/officeDocument/2006/relationships/hyperlink" Target="https://blocksandlots.com/a-guide-to-new-york-city-and-new-york-state-transfer-taxes/" TargetMode="External"/><Relationship Id="rId4" Type="http://schemas.openxmlformats.org/officeDocument/2006/relationships/hyperlink" Target="https://blocksandlots.com/nyc-condo-amenities-parking-storage-bikerooms/" TargetMode="External"/><Relationship Id="rId5" Type="http://schemas.openxmlformats.org/officeDocument/2006/relationships/hyperlink" Target="https://blocksandlots.com/nyc-condo-amenities-parking-storage-bikerooms/" TargetMode="External"/><Relationship Id="rId6" Type="http://schemas.openxmlformats.org/officeDocument/2006/relationships/hyperlink" Target="https://blocksandlots.com/nyc-mansion-tax-heres-what-you-need-to-know/" TargetMode="External"/><Relationship Id="rId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3.71"/>
    <col customWidth="1" min="2" max="2" width="22.0"/>
    <col customWidth="1" min="3" max="3" width="14.43"/>
    <col customWidth="1" min="4" max="4" width="17.43"/>
    <col customWidth="1" min="5" max="5" width="14.43"/>
    <col customWidth="1" min="6" max="6" width="6.0"/>
    <col customWidth="1" min="7" max="7" width="11.14"/>
    <col customWidth="1" min="8" max="8" width="14.43"/>
    <col customWidth="1" min="9" max="9" width="5.14"/>
    <col customWidth="1" min="10" max="10" width="6.29"/>
    <col customWidth="1" min="11" max="11" width="8.29"/>
    <col customWidth="1" min="12" max="12" width="12.0"/>
    <col customWidth="1" min="13" max="13" width="13.0"/>
    <col customWidth="1" min="14" max="14" width="13.29"/>
    <col customWidth="1" min="15" max="16" width="10.71"/>
  </cols>
  <sheetData>
    <row r="1" ht="15.75" customHeight="1">
      <c r="B1" s="1"/>
      <c r="C1" s="2"/>
      <c r="D1" s="2"/>
      <c r="E1" s="2"/>
      <c r="G1" s="1"/>
      <c r="H1" s="2"/>
      <c r="I1" s="2"/>
      <c r="J1" s="2"/>
    </row>
    <row r="2" ht="15.75" customHeight="1">
      <c r="B2" s="3" t="s">
        <v>0</v>
      </c>
      <c r="C2" s="4"/>
      <c r="D2" s="5" t="s">
        <v>1</v>
      </c>
      <c r="G2" s="3" t="s">
        <v>2</v>
      </c>
      <c r="H2" s="5" t="s">
        <v>3</v>
      </c>
      <c r="K2" s="4"/>
    </row>
    <row r="3" ht="15.75" customHeight="1">
      <c r="B3" s="6" t="s">
        <v>4</v>
      </c>
      <c r="C3" s="7"/>
      <c r="D3" s="8" t="s">
        <v>5</v>
      </c>
      <c r="G3" s="6" t="s">
        <v>6</v>
      </c>
      <c r="H3" s="7" t="s">
        <v>7</v>
      </c>
    </row>
    <row r="4" ht="15.75" customHeight="1">
      <c r="B4" s="6" t="s">
        <v>8</v>
      </c>
      <c r="C4" s="7"/>
      <c r="D4" s="8" t="s">
        <v>9</v>
      </c>
      <c r="G4" s="6" t="s">
        <v>10</v>
      </c>
      <c r="H4" s="7" t="s">
        <v>11</v>
      </c>
    </row>
    <row r="5" ht="15.75" customHeight="1">
      <c r="B5" s="6" t="s">
        <v>12</v>
      </c>
      <c r="C5" s="9"/>
      <c r="D5" s="10">
        <v>43261.0</v>
      </c>
      <c r="G5" s="6" t="s">
        <v>13</v>
      </c>
      <c r="H5" s="7" t="s">
        <v>14</v>
      </c>
    </row>
    <row r="6" ht="15.75" customHeight="1">
      <c r="B6" s="6" t="s">
        <v>15</v>
      </c>
      <c r="C6" s="9"/>
      <c r="D6" s="10">
        <v>43986.0</v>
      </c>
      <c r="F6" s="11"/>
      <c r="G6" s="6" t="s">
        <v>16</v>
      </c>
      <c r="H6" s="12" t="s">
        <v>17</v>
      </c>
      <c r="L6" s="11"/>
      <c r="M6" s="11"/>
      <c r="N6" s="11"/>
    </row>
    <row r="7" ht="15.75" customHeight="1">
      <c r="B7" s="13"/>
      <c r="C7" s="13"/>
      <c r="D7" s="13"/>
      <c r="E7" s="13"/>
      <c r="F7" s="13"/>
      <c r="G7" s="13"/>
      <c r="H7" s="13"/>
      <c r="J7" s="11"/>
      <c r="K7" s="11"/>
      <c r="L7" s="11"/>
      <c r="M7" s="11"/>
      <c r="N7" s="11"/>
    </row>
    <row r="8" ht="15.75" customHeight="1">
      <c r="B8" s="14" t="s">
        <v>18</v>
      </c>
      <c r="F8" s="13"/>
      <c r="G8" s="15" t="s">
        <v>19</v>
      </c>
    </row>
    <row r="9" ht="15.75" customHeight="1">
      <c r="B9" s="2" t="s">
        <v>20</v>
      </c>
      <c r="C9" s="8" t="s">
        <v>21</v>
      </c>
      <c r="D9" s="7"/>
      <c r="E9" s="16" t="s">
        <v>22</v>
      </c>
      <c r="F9" s="11"/>
      <c r="G9" s="11" t="s">
        <v>23</v>
      </c>
      <c r="I9" s="11"/>
      <c r="J9" s="11" t="s">
        <v>24</v>
      </c>
      <c r="M9" s="17" t="s">
        <v>25</v>
      </c>
      <c r="N9" s="17" t="s">
        <v>26</v>
      </c>
    </row>
    <row r="10" ht="15.75" customHeight="1">
      <c r="B10" s="7"/>
      <c r="D10" s="18"/>
      <c r="E10" s="18"/>
      <c r="F10" s="13"/>
      <c r="G10" s="7" t="s">
        <v>27</v>
      </c>
      <c r="H10" s="19">
        <v>43886.0</v>
      </c>
      <c r="J10" s="1" t="s">
        <v>28</v>
      </c>
      <c r="K10" s="20" t="s">
        <v>21</v>
      </c>
      <c r="L10" s="20">
        <v>3630000.0</v>
      </c>
      <c r="N10" s="20">
        <f t="shared" ref="N10:N15" si="1">L10/1939</f>
        <v>1872.09902</v>
      </c>
    </row>
    <row r="11" ht="15.75" customHeight="1">
      <c r="B11" s="7" t="s">
        <v>29</v>
      </c>
      <c r="C11" s="21" t="s">
        <v>30</v>
      </c>
      <c r="E11" s="22">
        <v>3500000.0</v>
      </c>
      <c r="F11" s="20"/>
      <c r="G11" s="7" t="s">
        <v>31</v>
      </c>
      <c r="H11" s="19">
        <v>44032.0</v>
      </c>
      <c r="J11" s="1" t="s">
        <v>32</v>
      </c>
      <c r="K11" s="20" t="s">
        <v>33</v>
      </c>
      <c r="L11" s="20">
        <v>3690000.0</v>
      </c>
      <c r="M11" s="20">
        <f t="shared" ref="M11:M15" si="2">L11-L10</f>
        <v>60000</v>
      </c>
      <c r="N11" s="20">
        <f t="shared" si="1"/>
        <v>1903.042806</v>
      </c>
    </row>
    <row r="12" ht="15.75" customHeight="1">
      <c r="B12" s="7"/>
      <c r="C12" s="13"/>
      <c r="D12" s="13" t="s">
        <v>34</v>
      </c>
      <c r="E12" s="23">
        <f>E11*D13</f>
        <v>210000</v>
      </c>
      <c r="G12" s="7" t="s">
        <v>35</v>
      </c>
      <c r="H12" s="19">
        <v>43801.0</v>
      </c>
      <c r="J12" s="1" t="s">
        <v>36</v>
      </c>
      <c r="K12" s="20" t="s">
        <v>33</v>
      </c>
      <c r="L12" s="20">
        <v>3730000.0</v>
      </c>
      <c r="M12" s="20">
        <f t="shared" si="2"/>
        <v>40000</v>
      </c>
      <c r="N12" s="20">
        <f t="shared" si="1"/>
        <v>1923.671996</v>
      </c>
    </row>
    <row r="13" ht="15.75" customHeight="1">
      <c r="B13" s="7" t="s">
        <v>37</v>
      </c>
      <c r="C13" s="24"/>
      <c r="D13" s="25">
        <v>0.06</v>
      </c>
      <c r="E13" s="26">
        <f>E11*(1-D13)</f>
        <v>3290000</v>
      </c>
      <c r="F13" s="24"/>
      <c r="G13" s="7"/>
      <c r="H13" s="7"/>
      <c r="J13" s="1" t="s">
        <v>38</v>
      </c>
      <c r="K13" s="20" t="s">
        <v>33</v>
      </c>
      <c r="L13" s="20">
        <v>3770000.0</v>
      </c>
      <c r="M13" s="20">
        <f t="shared" si="2"/>
        <v>40000</v>
      </c>
      <c r="N13" s="20">
        <f t="shared" si="1"/>
        <v>1944.301186</v>
      </c>
    </row>
    <row r="14" ht="15.75" customHeight="1">
      <c r="B14" s="7"/>
      <c r="E14" s="7"/>
      <c r="G14" s="7"/>
      <c r="H14" s="7"/>
      <c r="J14" s="1" t="s">
        <v>39</v>
      </c>
      <c r="K14" s="20" t="s">
        <v>33</v>
      </c>
      <c r="L14" s="20">
        <v>3790000.0</v>
      </c>
      <c r="M14" s="20">
        <f t="shared" si="2"/>
        <v>20000</v>
      </c>
      <c r="N14" s="20">
        <f t="shared" si="1"/>
        <v>1954.615781</v>
      </c>
    </row>
    <row r="15" ht="15.75" customHeight="1">
      <c r="B15" s="27" t="s">
        <v>40</v>
      </c>
      <c r="E15" s="7"/>
      <c r="G15" s="7"/>
      <c r="H15" s="7"/>
      <c r="I15" s="7"/>
      <c r="J15" s="1" t="s">
        <v>41</v>
      </c>
      <c r="K15" s="20" t="s">
        <v>33</v>
      </c>
      <c r="L15" s="20">
        <v>3810000.0</v>
      </c>
      <c r="M15" s="20">
        <f t="shared" si="2"/>
        <v>20000</v>
      </c>
      <c r="N15" s="20">
        <f t="shared" si="1"/>
        <v>1964.930376</v>
      </c>
    </row>
    <row r="16" ht="15.75" customHeight="1">
      <c r="B16" s="7" t="s">
        <v>42</v>
      </c>
      <c r="C16" s="21" t="s">
        <v>30</v>
      </c>
      <c r="E16" s="22">
        <v>3000.0</v>
      </c>
    </row>
    <row r="17" ht="15.75" customHeight="1">
      <c r="B17" s="7" t="s">
        <v>43</v>
      </c>
      <c r="C17" s="21" t="s">
        <v>30</v>
      </c>
      <c r="D17" s="28">
        <v>0.01825</v>
      </c>
      <c r="E17" s="20">
        <f>$D$17*E13</f>
        <v>60042.5</v>
      </c>
      <c r="F17" s="7"/>
      <c r="G17" s="29" t="s">
        <v>44</v>
      </c>
    </row>
    <row r="18" ht="15.75" customHeight="1">
      <c r="B18" s="7" t="s">
        <v>45</v>
      </c>
      <c r="C18" s="30" t="s">
        <v>30</v>
      </c>
      <c r="D18" s="18"/>
      <c r="E18" s="22">
        <v>130000.0</v>
      </c>
      <c r="G18" s="27" t="s">
        <v>46</v>
      </c>
      <c r="I18" s="17" t="s">
        <v>47</v>
      </c>
      <c r="N18" s="7"/>
    </row>
    <row r="19" ht="15.75" customHeight="1">
      <c r="B19" s="7" t="s">
        <v>48</v>
      </c>
      <c r="C19" s="30" t="s">
        <v>30</v>
      </c>
      <c r="D19" s="18"/>
      <c r="E19" s="22">
        <v>30000.0</v>
      </c>
      <c r="G19" s="7" t="s">
        <v>49</v>
      </c>
      <c r="I19" s="31">
        <v>50.0</v>
      </c>
      <c r="N19" s="7"/>
    </row>
    <row r="20" ht="15.75" customHeight="1">
      <c r="B20" s="7" t="s">
        <v>50</v>
      </c>
      <c r="C20" s="21" t="s">
        <v>30</v>
      </c>
      <c r="D20" s="28">
        <v>0.015</v>
      </c>
      <c r="E20" s="20">
        <f>$D$20*E13</f>
        <v>49350</v>
      </c>
      <c r="G20" s="7" t="s">
        <v>51</v>
      </c>
      <c r="I20" s="31">
        <v>0.0</v>
      </c>
      <c r="J20" s="32">
        <f>I20/I19</f>
        <v>0</v>
      </c>
      <c r="N20" s="7"/>
    </row>
    <row r="21" ht="15.75" customHeight="1">
      <c r="B21" s="7" t="s">
        <v>52</v>
      </c>
      <c r="C21" s="20"/>
      <c r="D21" s="33">
        <v>1790.0</v>
      </c>
      <c r="E21" s="7"/>
      <c r="F21" s="20"/>
      <c r="G21" s="7" t="s">
        <v>23</v>
      </c>
      <c r="I21" s="31">
        <v>12.0</v>
      </c>
      <c r="J21" s="32">
        <f>I21/I19</f>
        <v>0.24</v>
      </c>
      <c r="N21" s="7"/>
    </row>
    <row r="22" ht="15.75" customHeight="1">
      <c r="B22" s="7" t="s">
        <v>53</v>
      </c>
      <c r="C22" s="7"/>
      <c r="D22" s="34">
        <v>24.0</v>
      </c>
      <c r="E22" s="23">
        <f>D22*D21</f>
        <v>42960</v>
      </c>
      <c r="F22" s="7"/>
      <c r="G22" s="7" t="s">
        <v>24</v>
      </c>
      <c r="I22" s="31">
        <v>38.0</v>
      </c>
      <c r="J22" s="32">
        <f>I22/I19</f>
        <v>0.76</v>
      </c>
      <c r="N22" s="7"/>
    </row>
    <row r="23" ht="15.75" customHeight="1">
      <c r="B23" s="2" t="s">
        <v>54</v>
      </c>
      <c r="E23" s="26">
        <f>SUM(E16:E22)</f>
        <v>315352.5</v>
      </c>
      <c r="G23" s="7" t="s">
        <v>21</v>
      </c>
      <c r="H23" s="7"/>
      <c r="I23" s="31">
        <v>5.0</v>
      </c>
      <c r="J23" s="32">
        <f>I23/I19</f>
        <v>0.1</v>
      </c>
      <c r="K23" s="7"/>
      <c r="L23" s="7"/>
      <c r="M23" s="7"/>
      <c r="N23" s="7"/>
    </row>
    <row r="24" ht="15.75" customHeight="1">
      <c r="B24" s="7"/>
      <c r="E24" s="35">
        <f>E23/E11</f>
        <v>0.09010071429</v>
      </c>
    </row>
    <row r="25" ht="15.75" customHeight="1">
      <c r="B25" s="2"/>
      <c r="E25" s="2"/>
      <c r="G25" s="14" t="s">
        <v>55</v>
      </c>
    </row>
    <row r="26" ht="15.75" customHeight="1">
      <c r="B26" s="2" t="s">
        <v>56</v>
      </c>
      <c r="C26" s="7"/>
      <c r="D26" s="7"/>
      <c r="E26" s="26">
        <f>E13-E23</f>
        <v>2974647.5</v>
      </c>
      <c r="G26" s="7"/>
      <c r="H26" s="2" t="s">
        <v>57</v>
      </c>
      <c r="I26" s="2"/>
      <c r="J26" s="2" t="s">
        <v>58</v>
      </c>
      <c r="K26" s="6"/>
      <c r="L26" s="6" t="s">
        <v>59</v>
      </c>
      <c r="M26" s="36" t="s">
        <v>60</v>
      </c>
      <c r="N26" s="7"/>
    </row>
    <row r="27" ht="15.75" customHeight="1">
      <c r="B27" s="7" t="s">
        <v>61</v>
      </c>
      <c r="E27" s="37">
        <f>1-(E26/E11)</f>
        <v>0.1501007143</v>
      </c>
      <c r="F27" s="2"/>
      <c r="G27" s="7"/>
      <c r="H27" s="12" t="s">
        <v>62</v>
      </c>
      <c r="J27" s="38" t="s">
        <v>63</v>
      </c>
      <c r="K27" s="20"/>
      <c r="L27" s="39">
        <v>1556.0</v>
      </c>
      <c r="M27" s="7" t="s">
        <v>64</v>
      </c>
    </row>
    <row r="28" ht="15.75" customHeight="1">
      <c r="B28" s="7" t="s">
        <v>65</v>
      </c>
      <c r="E28" s="39">
        <f>E26/1939</f>
        <v>1534.114234</v>
      </c>
      <c r="F28" s="2"/>
      <c r="G28" s="7"/>
      <c r="H28" s="12" t="s">
        <v>66</v>
      </c>
      <c r="J28" s="38" t="s">
        <v>67</v>
      </c>
      <c r="K28" s="20"/>
      <c r="L28" s="39">
        <v>1895.0</v>
      </c>
      <c r="M28" s="7" t="s">
        <v>68</v>
      </c>
      <c r="N28" s="7"/>
    </row>
    <row r="29" ht="15.75" customHeight="1">
      <c r="B29" s="7"/>
      <c r="C29" s="7"/>
      <c r="D29" s="7"/>
      <c r="E29" s="40"/>
      <c r="G29" s="7"/>
      <c r="H29" s="12" t="s">
        <v>69</v>
      </c>
      <c r="J29" s="38" t="s">
        <v>70</v>
      </c>
      <c r="K29" s="7"/>
      <c r="L29" s="39">
        <f>2795000/1454</f>
        <v>1922.283356</v>
      </c>
      <c r="M29" s="7" t="s">
        <v>71</v>
      </c>
      <c r="N29" s="7"/>
    </row>
    <row r="30" ht="15.75" customHeight="1"/>
    <row r="31" ht="15.75" customHeight="1"/>
    <row r="32" ht="15.75" customHeight="1"/>
  </sheetData>
  <mergeCells count="20">
    <mergeCell ref="D2:E2"/>
    <mergeCell ref="H2:J2"/>
    <mergeCell ref="D3:E3"/>
    <mergeCell ref="H3:K3"/>
    <mergeCell ref="D4:E4"/>
    <mergeCell ref="H4:K4"/>
    <mergeCell ref="H5:K5"/>
    <mergeCell ref="H6:K6"/>
    <mergeCell ref="G25:N25"/>
    <mergeCell ref="H27:I27"/>
    <mergeCell ref="M27:N27"/>
    <mergeCell ref="H28:I28"/>
    <mergeCell ref="H29:I29"/>
    <mergeCell ref="D5:E5"/>
    <mergeCell ref="D6:E6"/>
    <mergeCell ref="B8:E8"/>
    <mergeCell ref="G8:N8"/>
    <mergeCell ref="G9:H9"/>
    <mergeCell ref="J9:L9"/>
    <mergeCell ref="G17:N17"/>
  </mergeCells>
  <hyperlinks>
    <hyperlink r:id="rId1" ref="C11"/>
    <hyperlink r:id="rId2" ref="C16"/>
    <hyperlink r:id="rId3" ref="C17"/>
    <hyperlink r:id="rId4" ref="C18"/>
    <hyperlink r:id="rId5" ref="C19"/>
    <hyperlink r:id="rId6" ref="C20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7"/>
</worksheet>
</file>